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mestnanec - Employee - CZK" sheetId="1" r:id="rId1"/>
    <sheet name="OSVC - sole entrepreneur - CZK" sheetId="2" r:id="rId2"/>
    <sheet name="Srovnani" sheetId="3" r:id="rId3"/>
  </sheets>
  <definedNames/>
  <calcPr fullCalcOnLoad="1"/>
</workbook>
</file>

<file path=xl/sharedStrings.xml><?xml version="1.0" encoding="utf-8"?>
<sst xmlns="http://schemas.openxmlformats.org/spreadsheetml/2006/main" count="108" uniqueCount="59">
  <si>
    <t>Kalkulace mzdy zaměstnance v Kč roce 2019</t>
  </si>
  <si>
    <t>Employee salary calculation in CZK in 2019</t>
  </si>
  <si>
    <t>CZK/EUR</t>
  </si>
  <si>
    <t>EUR</t>
  </si>
  <si>
    <t>Měsíc</t>
  </si>
  <si>
    <t>Rok</t>
  </si>
  <si>
    <t>Month</t>
  </si>
  <si>
    <t>Year</t>
  </si>
  <si>
    <t>Hrubá mzda</t>
  </si>
  <si>
    <t>Gross salary</t>
  </si>
  <si>
    <t>Základní daň zaměstnance</t>
  </si>
  <si>
    <t>Employee basic tax</t>
  </si>
  <si>
    <t>Solidární daň</t>
  </si>
  <si>
    <t>Solidarity tax</t>
  </si>
  <si>
    <t>Daňová sleva na poplatníka</t>
  </si>
  <si>
    <t>Tax discount per person</t>
  </si>
  <si>
    <t>Sociální pojištění zaměstnance</t>
  </si>
  <si>
    <t>Employee social insurance</t>
  </si>
  <si>
    <t>Zdravotní pojištění zaměstnance</t>
  </si>
  <si>
    <t>Employee health insurance</t>
  </si>
  <si>
    <t>Čistá mzda</t>
  </si>
  <si>
    <t>Net salary</t>
  </si>
  <si>
    <t>Sociální pojištění zaměstnavatele</t>
  </si>
  <si>
    <t>Employer social insurance</t>
  </si>
  <si>
    <t>Zdravotní pojištění zaměstnavatele</t>
  </si>
  <si>
    <t>Employer health insurance</t>
  </si>
  <si>
    <t>Celkový náklad zaměstnavatele</t>
  </si>
  <si>
    <t>Total employer expense</t>
  </si>
  <si>
    <t>Maximální vyměřovací limit sociální</t>
  </si>
  <si>
    <t>Maximum social insurance base</t>
  </si>
  <si>
    <t>Maximální vyměřovací limit zdravotní</t>
  </si>
  <si>
    <t>Maximum health insurance base</t>
  </si>
  <si>
    <t>není limit</t>
  </si>
  <si>
    <t>Limit pro solidární daň</t>
  </si>
  <si>
    <t>Solidarty tax limit</t>
  </si>
  <si>
    <t>Kalkulace čistého zisku OSVČ v Kč v roce 2019</t>
  </si>
  <si>
    <t>Sole entrepreneur  - profit calculation in CZK in 2019</t>
  </si>
  <si>
    <t>Gross payment</t>
  </si>
  <si>
    <t>Náklady procentem</t>
  </si>
  <si>
    <t>Expenses by percentage</t>
  </si>
  <si>
    <t>Hrubý zisk (daňový základ)</t>
  </si>
  <si>
    <t>Gross profit (tax base)</t>
  </si>
  <si>
    <t>Sociální pojištění</t>
  </si>
  <si>
    <t>Social insurance</t>
  </si>
  <si>
    <t>Zdravotní pojištění</t>
  </si>
  <si>
    <t>Health insurance</t>
  </si>
  <si>
    <t>Základní daň</t>
  </si>
  <si>
    <t>Tax</t>
  </si>
  <si>
    <t>Čistý zisk</t>
  </si>
  <si>
    <t>Net profit</t>
  </si>
  <si>
    <t>Náklady zaměstnavatele celkem</t>
  </si>
  <si>
    <t>no limit</t>
  </si>
  <si>
    <t>Minimální vyměřovací základ sociální</t>
  </si>
  <si>
    <t>Minimum base social insurance</t>
  </si>
  <si>
    <t>Minimální vyměřovací základ zdravotní</t>
  </si>
  <si>
    <t>Minimum base health insurance</t>
  </si>
  <si>
    <t>Kalkulace mzdy zaměstnance v Kč</t>
  </si>
  <si>
    <t>Kalkulace čistého zisku OSVČ v Kč</t>
  </si>
  <si>
    <t>Maximální vyměřovací základ zdravotní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</si>
</sst>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#,##0"/>
  </numFmts>
  <fonts count="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1" xfId="0" applyFont="1" applyBorder="1" applyAlignment="1">
      <alignment vertical="top" wrapText="1"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0" fillId="2" borderId="0" xfId="0" applyFont="1" applyFill="1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/>
    </xf>
    <xf numFmtId="164" fontId="0" fillId="3" borderId="0" xfId="0" applyFill="1" applyAlignment="1">
      <alignment/>
    </xf>
    <xf numFmtId="164" fontId="2" fillId="0" borderId="1" xfId="0" applyFont="1" applyBorder="1" applyAlignment="1">
      <alignment/>
    </xf>
    <xf numFmtId="166" fontId="0" fillId="0" borderId="1" xfId="0" applyNumberFormat="1" applyFont="1" applyBorder="1" applyAlignment="1">
      <alignment horizontal="right"/>
    </xf>
    <xf numFmtId="164" fontId="0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2" fillId="0" borderId="0" xfId="0" applyFont="1" applyAlignment="1">
      <alignment/>
    </xf>
    <xf numFmtId="166" fontId="2" fillId="2" borderId="0" xfId="0" applyNumberFormat="1" applyFont="1" applyFill="1" applyAlignment="1">
      <alignment/>
    </xf>
    <xf numFmtId="166" fontId="0" fillId="2" borderId="0" xfId="0" applyNumberFormat="1" applyFont="1" applyFill="1" applyAlignment="1">
      <alignment/>
    </xf>
    <xf numFmtId="166" fontId="0" fillId="2" borderId="0" xfId="0" applyNumberFormat="1" applyFill="1" applyAlignment="1">
      <alignment/>
    </xf>
    <xf numFmtId="164" fontId="2" fillId="4" borderId="1" xfId="0" applyFont="1" applyFill="1" applyBorder="1" applyAlignment="1">
      <alignment/>
    </xf>
    <xf numFmtId="165" fontId="2" fillId="4" borderId="1" xfId="0" applyNumberFormat="1" applyFont="1" applyFill="1" applyBorder="1" applyAlignment="1">
      <alignment/>
    </xf>
    <xf numFmtId="166" fontId="2" fillId="4" borderId="1" xfId="0" applyNumberFormat="1" applyFont="1" applyFill="1" applyBorder="1" applyAlignment="1">
      <alignment/>
    </xf>
    <xf numFmtId="164" fontId="2" fillId="5" borderId="1" xfId="0" applyFont="1" applyFill="1" applyBorder="1" applyAlignment="1">
      <alignment/>
    </xf>
    <xf numFmtId="165" fontId="2" fillId="5" borderId="1" xfId="0" applyNumberFormat="1" applyFont="1" applyFill="1" applyBorder="1" applyAlignment="1">
      <alignment/>
    </xf>
    <xf numFmtId="166" fontId="2" fillId="5" borderId="1" xfId="0" applyNumberFormat="1" applyFont="1" applyFill="1" applyBorder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1" width="32.140625" style="0" customWidth="1"/>
    <col min="2" max="2" width="28.8515625" style="0" customWidth="1"/>
    <col min="3" max="3" width="11.57421875" style="1" customWidth="1"/>
    <col min="4" max="5" width="11.57421875" style="2" customWidth="1"/>
  </cols>
  <sheetData>
    <row r="1" spans="1:8" ht="30.75" customHeight="1">
      <c r="A1" s="3" t="s">
        <v>0</v>
      </c>
      <c r="B1" s="3" t="s">
        <v>1</v>
      </c>
      <c r="C1" s="4"/>
      <c r="D1" s="5"/>
      <c r="E1" s="5"/>
      <c r="G1" s="6" t="s">
        <v>2</v>
      </c>
      <c r="H1" s="6"/>
    </row>
    <row r="2" spans="1:8" ht="12.75" customHeight="1">
      <c r="A2" s="7"/>
      <c r="B2" s="8"/>
      <c r="C2" s="4"/>
      <c r="D2" s="5"/>
      <c r="E2" s="5"/>
      <c r="G2" s="9">
        <v>25.725</v>
      </c>
      <c r="H2" s="9" t="s">
        <v>3</v>
      </c>
    </row>
    <row r="3" spans="1:8" ht="12.75" customHeight="1">
      <c r="A3" s="7"/>
      <c r="B3" s="10"/>
      <c r="C3" s="4"/>
      <c r="D3" s="11" t="s">
        <v>4</v>
      </c>
      <c r="E3" s="11" t="s">
        <v>5</v>
      </c>
      <c r="G3" s="6"/>
      <c r="H3" s="6"/>
    </row>
    <row r="4" spans="1:8" ht="12.75" customHeight="1">
      <c r="A4" s="7"/>
      <c r="B4" s="7"/>
      <c r="C4" s="4"/>
      <c r="D4" s="12" t="s">
        <v>6</v>
      </c>
      <c r="E4" s="12" t="s">
        <v>7</v>
      </c>
      <c r="G4" s="6">
        <f>D4</f>
        <v>0</v>
      </c>
      <c r="H4" s="6">
        <f>E4</f>
        <v>0</v>
      </c>
    </row>
    <row r="5" spans="1:8" s="15" customFormat="1" ht="12.75" customHeight="1">
      <c r="A5" s="10" t="s">
        <v>8</v>
      </c>
      <c r="B5" s="10" t="s">
        <v>9</v>
      </c>
      <c r="C5" s="13"/>
      <c r="D5" s="14">
        <f aca="true" t="shared" si="0" ref="D5:D10">E5/12</f>
        <v>30000</v>
      </c>
      <c r="E5" s="14">
        <v>360000</v>
      </c>
      <c r="G5" s="16">
        <f aca="true" t="shared" si="1" ref="G5:G10">D5/$G$2</f>
        <v>1166.1807580174927</v>
      </c>
      <c r="H5" s="16">
        <f aca="true" t="shared" si="2" ref="H5:H10">E5/$G$2</f>
        <v>13994.169096209911</v>
      </c>
    </row>
    <row r="6" spans="1:8" ht="12.75" customHeight="1">
      <c r="A6" s="7" t="s">
        <v>10</v>
      </c>
      <c r="B6" s="7" t="s">
        <v>11</v>
      </c>
      <c r="C6" s="4">
        <v>0.15</v>
      </c>
      <c r="D6" s="5">
        <f t="shared" si="0"/>
        <v>-6030</v>
      </c>
      <c r="E6" s="5">
        <f>-(E5+E14+E15)*C6</f>
        <v>-72360</v>
      </c>
      <c r="G6" s="17">
        <f t="shared" si="1"/>
        <v>-234.40233236151602</v>
      </c>
      <c r="H6" s="17">
        <f t="shared" si="2"/>
        <v>-2812.8279883381924</v>
      </c>
    </row>
    <row r="7" spans="1:8" ht="12.75" customHeight="1">
      <c r="A7" s="7" t="s">
        <v>12</v>
      </c>
      <c r="B7" s="7" t="s">
        <v>13</v>
      </c>
      <c r="C7" s="4">
        <v>0.07</v>
      </c>
      <c r="D7" s="5">
        <f t="shared" si="0"/>
        <v>0</v>
      </c>
      <c r="E7" s="5">
        <f>IF(E5&gt;E21,-(E5-E21)*C7,0)</f>
        <v>0</v>
      </c>
      <c r="G7" s="17">
        <f t="shared" si="1"/>
        <v>0</v>
      </c>
      <c r="H7" s="17">
        <f t="shared" si="2"/>
        <v>0</v>
      </c>
    </row>
    <row r="8" spans="1:8" ht="12.75" customHeight="1">
      <c r="A8" s="7" t="s">
        <v>14</v>
      </c>
      <c r="B8" s="7" t="s">
        <v>15</v>
      </c>
      <c r="C8" s="4"/>
      <c r="D8" s="5">
        <f t="shared" si="0"/>
        <v>2070</v>
      </c>
      <c r="E8" s="5">
        <f>IF(-E6&gt;24840,24840,-E6)</f>
        <v>24840</v>
      </c>
      <c r="G8" s="17">
        <f t="shared" si="1"/>
        <v>80.466472303207</v>
      </c>
      <c r="H8" s="17">
        <f t="shared" si="2"/>
        <v>965.5976676384839</v>
      </c>
    </row>
    <row r="9" spans="1:8" ht="12.75" customHeight="1">
      <c r="A9" s="7" t="s">
        <v>16</v>
      </c>
      <c r="B9" s="7" t="s">
        <v>17</v>
      </c>
      <c r="C9" s="4">
        <v>0.065</v>
      </c>
      <c r="D9" s="5">
        <f t="shared" si="0"/>
        <v>-1950</v>
      </c>
      <c r="E9" s="5">
        <f>-IF(E5&gt;E19,E19*C9,E5*C9)</f>
        <v>-23400</v>
      </c>
      <c r="F9" s="2"/>
      <c r="G9" s="17">
        <f t="shared" si="1"/>
        <v>-75.80174927113703</v>
      </c>
      <c r="H9" s="17">
        <f t="shared" si="2"/>
        <v>-909.6209912536443</v>
      </c>
    </row>
    <row r="10" spans="1:8" ht="12.75" customHeight="1">
      <c r="A10" s="7" t="s">
        <v>18</v>
      </c>
      <c r="B10" s="7" t="s">
        <v>19</v>
      </c>
      <c r="C10" s="4">
        <v>0.045</v>
      </c>
      <c r="D10" s="5">
        <f t="shared" si="0"/>
        <v>-1350</v>
      </c>
      <c r="E10" s="5">
        <f>-IF(E5&gt;E20,E20*C10,E5*C10)</f>
        <v>-16200</v>
      </c>
      <c r="F10" s="2"/>
      <c r="G10" s="17">
        <f t="shared" si="1"/>
        <v>-52.47813411078717</v>
      </c>
      <c r="H10" s="17">
        <f t="shared" si="2"/>
        <v>-629.7376093294461</v>
      </c>
    </row>
    <row r="11" spans="1:8" ht="12.75" customHeight="1">
      <c r="A11" s="7"/>
      <c r="B11" s="7"/>
      <c r="C11" s="4"/>
      <c r="D11" s="5"/>
      <c r="E11" s="5"/>
      <c r="F11" s="2"/>
      <c r="G11" s="18"/>
      <c r="H11" s="18"/>
    </row>
    <row r="12" spans="1:8" s="15" customFormat="1" ht="12.75" customHeight="1">
      <c r="A12" s="19" t="s">
        <v>20</v>
      </c>
      <c r="B12" s="19" t="s">
        <v>21</v>
      </c>
      <c r="C12" s="20"/>
      <c r="D12" s="21">
        <f>SUM(D5:D11)</f>
        <v>22740</v>
      </c>
      <c r="E12" s="21">
        <f>SUM(E5:E11)</f>
        <v>272880</v>
      </c>
      <c r="G12" s="16">
        <f>D12/$G$2</f>
        <v>883.9650145772595</v>
      </c>
      <c r="H12" s="16">
        <f>E12/$G$2</f>
        <v>10607.580174927112</v>
      </c>
    </row>
    <row r="13" spans="1:8" ht="12.75" customHeight="1">
      <c r="A13" s="7"/>
      <c r="B13" s="7"/>
      <c r="C13" s="4"/>
      <c r="D13" s="5"/>
      <c r="E13" s="5"/>
      <c r="G13" s="18"/>
      <c r="H13" s="18"/>
    </row>
    <row r="14" spans="1:8" ht="12.75" customHeight="1">
      <c r="A14" s="7" t="s">
        <v>22</v>
      </c>
      <c r="B14" s="7" t="s">
        <v>23</v>
      </c>
      <c r="C14" s="4">
        <v>0.25</v>
      </c>
      <c r="D14" s="5">
        <f aca="true" t="shared" si="3" ref="D14:D15">E14/12</f>
        <v>7500</v>
      </c>
      <c r="E14" s="5">
        <f>IF(E5&gt;E19,E19*C14,E5*C14)</f>
        <v>90000</v>
      </c>
      <c r="F14" s="2"/>
      <c r="G14" s="17">
        <f aca="true" t="shared" si="4" ref="G14:G15">D14/$G$2</f>
        <v>291.5451895043732</v>
      </c>
      <c r="H14" s="17">
        <f aca="true" t="shared" si="5" ref="H14:H15">E14/$G$2</f>
        <v>3498.5422740524778</v>
      </c>
    </row>
    <row r="15" spans="1:8" ht="12.75" customHeight="1">
      <c r="A15" s="7" t="s">
        <v>24</v>
      </c>
      <c r="B15" s="7" t="s">
        <v>25</v>
      </c>
      <c r="C15" s="4">
        <v>0.09</v>
      </c>
      <c r="D15" s="5">
        <f t="shared" si="3"/>
        <v>2700</v>
      </c>
      <c r="E15" s="5">
        <f>IF(E5&gt;E20,E20*C15,E5*C15)</f>
        <v>32400</v>
      </c>
      <c r="F15" s="2"/>
      <c r="G15" s="17">
        <f t="shared" si="4"/>
        <v>104.95626822157433</v>
      </c>
      <c r="H15" s="17">
        <f t="shared" si="5"/>
        <v>1259.4752186588921</v>
      </c>
    </row>
    <row r="16" spans="1:8" ht="12.75" customHeight="1">
      <c r="A16" s="7"/>
      <c r="B16" s="7"/>
      <c r="C16" s="4"/>
      <c r="D16" s="5"/>
      <c r="E16" s="5"/>
      <c r="G16" s="18"/>
      <c r="H16" s="18"/>
    </row>
    <row r="17" spans="1:8" s="15" customFormat="1" ht="12.75" customHeight="1">
      <c r="A17" s="22" t="s">
        <v>26</v>
      </c>
      <c r="B17" s="22" t="s">
        <v>27</v>
      </c>
      <c r="C17" s="23"/>
      <c r="D17" s="24">
        <f>D5+D14+D15</f>
        <v>40200</v>
      </c>
      <c r="E17" s="24">
        <f>E5+E14+E15</f>
        <v>482400</v>
      </c>
      <c r="G17" s="16">
        <f>D17/$G$2</f>
        <v>1562.68221574344</v>
      </c>
      <c r="H17" s="16">
        <f>E17/$G$2</f>
        <v>18752.186588921282</v>
      </c>
    </row>
    <row r="18" spans="1:8" ht="12.75" customHeight="1">
      <c r="A18" s="7"/>
      <c r="B18" s="7"/>
      <c r="C18" s="4"/>
      <c r="D18" s="5"/>
      <c r="E18" s="5"/>
      <c r="G18" s="6"/>
      <c r="H18" s="6"/>
    </row>
    <row r="19" spans="1:8" ht="12.75" customHeight="1">
      <c r="A19" s="7" t="s">
        <v>28</v>
      </c>
      <c r="B19" s="25" t="s">
        <v>29</v>
      </c>
      <c r="C19" s="26"/>
      <c r="D19" s="27"/>
      <c r="E19" s="27">
        <v>1569552</v>
      </c>
      <c r="G19" s="17"/>
      <c r="H19" s="17">
        <f>E19/$G$2</f>
        <v>61012.71137026239</v>
      </c>
    </row>
    <row r="20" spans="1:8" ht="12.75" customHeight="1">
      <c r="A20" s="7" t="s">
        <v>30</v>
      </c>
      <c r="B20" s="25" t="s">
        <v>31</v>
      </c>
      <c r="C20" s="26"/>
      <c r="D20" s="27"/>
      <c r="E20" s="27">
        <v>999999999</v>
      </c>
      <c r="F20" t="s">
        <v>32</v>
      </c>
      <c r="G20" s="17"/>
      <c r="H20" s="17">
        <f>E20</f>
        <v>999999999</v>
      </c>
    </row>
    <row r="21" spans="1:8" ht="12.75" customHeight="1">
      <c r="A21" s="7" t="s">
        <v>33</v>
      </c>
      <c r="B21" s="7" t="s">
        <v>34</v>
      </c>
      <c r="C21" s="4"/>
      <c r="D21" s="5"/>
      <c r="E21" s="27">
        <v>1569552</v>
      </c>
      <c r="F21" s="28"/>
      <c r="G21" s="17"/>
      <c r="H21" s="17">
        <f>E21/$G$2</f>
        <v>61012.71137026239</v>
      </c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E1" sqref="E1"/>
    </sheetView>
  </sheetViews>
  <sheetFormatPr defaultColWidth="11.421875" defaultRowHeight="12.75" customHeight="1"/>
  <cols>
    <col min="1" max="1" width="33.28125" style="0" customWidth="1"/>
    <col min="2" max="2" width="27.7109375" style="0" customWidth="1"/>
    <col min="3" max="3" width="11.57421875" style="1" customWidth="1"/>
    <col min="4" max="5" width="11.57421875" style="2" customWidth="1"/>
    <col min="7" max="7" width="12.7109375" style="0" customWidth="1"/>
  </cols>
  <sheetData>
    <row r="1" spans="1:8" ht="45" customHeight="1">
      <c r="A1" s="3" t="s">
        <v>35</v>
      </c>
      <c r="B1" s="3" t="s">
        <v>36</v>
      </c>
      <c r="C1" s="4"/>
      <c r="D1" s="5"/>
      <c r="E1" s="5"/>
      <c r="G1" s="6" t="s">
        <v>2</v>
      </c>
      <c r="H1" s="6"/>
    </row>
    <row r="2" spans="1:8" ht="12.75" customHeight="1">
      <c r="A2" s="7"/>
      <c r="B2" s="8"/>
      <c r="C2" s="4"/>
      <c r="D2" s="5"/>
      <c r="E2" s="5"/>
      <c r="G2" s="9">
        <v>25.725</v>
      </c>
      <c r="H2" s="9" t="s">
        <v>3</v>
      </c>
    </row>
    <row r="3" spans="1:8" ht="12.75" customHeight="1">
      <c r="A3" s="7"/>
      <c r="B3" s="10"/>
      <c r="C3" s="4"/>
      <c r="D3" s="11" t="s">
        <v>4</v>
      </c>
      <c r="E3" s="11" t="s">
        <v>5</v>
      </c>
      <c r="G3" s="6"/>
      <c r="H3" s="6"/>
    </row>
    <row r="4" spans="1:8" ht="12.75" customHeight="1">
      <c r="A4" s="7"/>
      <c r="B4" s="7"/>
      <c r="C4" s="4"/>
      <c r="D4" s="11" t="s">
        <v>6</v>
      </c>
      <c r="E4" s="11" t="s">
        <v>7</v>
      </c>
      <c r="G4" s="6">
        <f>D4</f>
        <v>0</v>
      </c>
      <c r="H4" s="6">
        <f>E4</f>
        <v>0</v>
      </c>
    </row>
    <row r="5" spans="1:8" s="15" customFormat="1" ht="12.75" customHeight="1">
      <c r="A5" s="10" t="s">
        <v>8</v>
      </c>
      <c r="B5" s="10" t="s">
        <v>37</v>
      </c>
      <c r="C5" s="13"/>
      <c r="D5" s="14">
        <f aca="true" t="shared" si="0" ref="D5:D6">E5/12</f>
        <v>30000</v>
      </c>
      <c r="E5" s="14">
        <v>360000</v>
      </c>
      <c r="G5" s="16">
        <f aca="true" t="shared" si="1" ref="G5:G7">D5/$G$2</f>
        <v>1166.1807580174927</v>
      </c>
      <c r="H5" s="16">
        <f aca="true" t="shared" si="2" ref="H5:H7">E5/$G$2</f>
        <v>13994.169096209911</v>
      </c>
    </row>
    <row r="6" spans="1:8" ht="12.75" customHeight="1">
      <c r="A6" s="7" t="s">
        <v>38</v>
      </c>
      <c r="B6" s="7" t="s">
        <v>39</v>
      </c>
      <c r="C6" s="4">
        <v>0.6000000000000001</v>
      </c>
      <c r="D6" s="5">
        <f t="shared" si="0"/>
        <v>-18000.000000000004</v>
      </c>
      <c r="E6" s="5">
        <f>IF((-E5*C6)&gt;600000,600000,(-E5*C6))</f>
        <v>-216000.00000000003</v>
      </c>
      <c r="G6" s="17">
        <f t="shared" si="1"/>
        <v>-699.7084548104957</v>
      </c>
      <c r="H6" s="17">
        <f t="shared" si="2"/>
        <v>-8396.501457725948</v>
      </c>
    </row>
    <row r="7" spans="1:8" ht="12.75" customHeight="1">
      <c r="A7" s="10" t="s">
        <v>40</v>
      </c>
      <c r="B7" s="10" t="s">
        <v>41</v>
      </c>
      <c r="C7" s="13"/>
      <c r="D7" s="14">
        <f>SUM(D5:D6)</f>
        <v>11999.999999999996</v>
      </c>
      <c r="E7" s="14">
        <f>SUM(E5:E6)</f>
        <v>143999.99999999997</v>
      </c>
      <c r="G7" s="16">
        <f t="shared" si="1"/>
        <v>466.4723032069969</v>
      </c>
      <c r="H7" s="16">
        <f t="shared" si="2"/>
        <v>5597.667638483964</v>
      </c>
    </row>
    <row r="8" spans="1:8" ht="12.75" customHeight="1">
      <c r="A8" s="7"/>
      <c r="B8" s="10"/>
      <c r="C8" s="13"/>
      <c r="D8" s="14"/>
      <c r="E8" s="14"/>
      <c r="G8" s="16"/>
      <c r="H8" s="16"/>
    </row>
    <row r="9" spans="1:8" ht="12.75" customHeight="1">
      <c r="A9" s="7" t="s">
        <v>42</v>
      </c>
      <c r="B9" s="25" t="s">
        <v>43</v>
      </c>
      <c r="C9" s="26">
        <v>0.292</v>
      </c>
      <c r="D9" s="27">
        <f aca="true" t="shared" si="3" ref="D9:D10">E9/12</f>
        <v>-2387.1</v>
      </c>
      <c r="E9" s="27">
        <f>-IF(E7/2&gt;E20,E20*C9,IF(E7/2&lt;E23,E23*C9,E7/2*C9))</f>
        <v>-28645.199999999997</v>
      </c>
      <c r="G9" s="17">
        <f aca="true" t="shared" si="4" ref="G9:G10">D9/$G$2</f>
        <v>-92.7930029154519</v>
      </c>
      <c r="H9" s="17">
        <f aca="true" t="shared" si="5" ref="H9:H10">E9/$G$2</f>
        <v>-1113.5160349854225</v>
      </c>
    </row>
    <row r="10" spans="1:8" ht="12.75" customHeight="1">
      <c r="A10" s="7" t="s">
        <v>44</v>
      </c>
      <c r="B10" s="25" t="s">
        <v>45</v>
      </c>
      <c r="C10" s="26">
        <v>0.135</v>
      </c>
      <c r="D10" s="27">
        <f t="shared" si="3"/>
        <v>-2207.25</v>
      </c>
      <c r="E10" s="27">
        <f>-IF(E7/2&gt;E21,E21*C10,IF(E7/2&lt;E24,E24*C10,E7/2*C10))</f>
        <v>-26487</v>
      </c>
      <c r="G10" s="17">
        <f t="shared" si="4"/>
        <v>-85.80174927113703</v>
      </c>
      <c r="H10" s="17">
        <f t="shared" si="5"/>
        <v>-1029.6209912536442</v>
      </c>
    </row>
    <row r="11" spans="1:8" ht="12.75" customHeight="1">
      <c r="A11" s="7"/>
      <c r="B11" s="7"/>
      <c r="C11" s="4"/>
      <c r="D11" s="5"/>
      <c r="E11" s="5"/>
      <c r="G11" s="17"/>
      <c r="H11" s="17"/>
    </row>
    <row r="12" spans="1:8" ht="12.75" customHeight="1">
      <c r="A12" s="7" t="s">
        <v>46</v>
      </c>
      <c r="B12" s="7" t="s">
        <v>47</v>
      </c>
      <c r="C12" s="4">
        <v>0.15</v>
      </c>
      <c r="D12" s="5">
        <f aca="true" t="shared" si="6" ref="D12:D14">E12/12</f>
        <v>-1799.9999999999998</v>
      </c>
      <c r="E12" s="5">
        <f>-E7*C12</f>
        <v>-21599.999999999996</v>
      </c>
      <c r="G12" s="17">
        <f aca="true" t="shared" si="7" ref="G12:G14">D12/$G$2</f>
        <v>-69.97084548104955</v>
      </c>
      <c r="H12" s="17">
        <f aca="true" t="shared" si="8" ref="H12:H14">E12/$G$2</f>
        <v>-839.6501457725946</v>
      </c>
    </row>
    <row r="13" spans="1:8" ht="12.75" customHeight="1">
      <c r="A13" s="7" t="s">
        <v>14</v>
      </c>
      <c r="B13" s="7" t="s">
        <v>15</v>
      </c>
      <c r="C13" s="4"/>
      <c r="D13" s="5">
        <f t="shared" si="6"/>
        <v>1799.9999999999998</v>
      </c>
      <c r="E13" s="5">
        <f>IF(-E12&gt;24840,24840,-E12)</f>
        <v>21599.999999999996</v>
      </c>
      <c r="G13" s="17">
        <f t="shared" si="7"/>
        <v>69.97084548104955</v>
      </c>
      <c r="H13" s="17">
        <f t="shared" si="8"/>
        <v>839.6501457725946</v>
      </c>
    </row>
    <row r="14" spans="1:8" ht="12.75" customHeight="1">
      <c r="A14" s="7" t="s">
        <v>12</v>
      </c>
      <c r="B14" s="7" t="s">
        <v>13</v>
      </c>
      <c r="C14" s="4">
        <v>0.07</v>
      </c>
      <c r="D14" s="5">
        <f t="shared" si="6"/>
        <v>0</v>
      </c>
      <c r="E14" s="5">
        <f>IF(E7&gt;E22,-(E7-E22)*C14,0)</f>
        <v>0</v>
      </c>
      <c r="G14" s="17">
        <f t="shared" si="7"/>
        <v>0</v>
      </c>
      <c r="H14" s="17">
        <f t="shared" si="8"/>
        <v>0</v>
      </c>
    </row>
    <row r="15" spans="1:8" ht="12.75" customHeight="1">
      <c r="A15" s="7"/>
      <c r="B15" s="7"/>
      <c r="C15" s="4"/>
      <c r="D15" s="5"/>
      <c r="E15" s="5"/>
      <c r="G15" s="6"/>
      <c r="H15" s="16"/>
    </row>
    <row r="16" spans="1:8" s="15" customFormat="1" ht="12.75" customHeight="1">
      <c r="A16" s="19" t="s">
        <v>48</v>
      </c>
      <c r="B16" s="19" t="s">
        <v>49</v>
      </c>
      <c r="C16" s="20"/>
      <c r="D16" s="21">
        <f>D5+SUM(D9:D15)</f>
        <v>25405.65</v>
      </c>
      <c r="E16" s="21">
        <f>E5+SUM(E9:E15)</f>
        <v>304867.8</v>
      </c>
      <c r="G16" s="16">
        <f>D16/$G$2</f>
        <v>987.5860058309038</v>
      </c>
      <c r="H16" s="16">
        <f>E16/$G$2</f>
        <v>11851.032069970845</v>
      </c>
    </row>
    <row r="17" spans="1:8" ht="12.75" customHeight="1">
      <c r="A17" s="7"/>
      <c r="B17" s="7"/>
      <c r="C17" s="4"/>
      <c r="D17" s="5"/>
      <c r="E17" s="5"/>
      <c r="G17" s="6"/>
      <c r="H17" s="16"/>
    </row>
    <row r="18" spans="1:8" ht="12.75" customHeight="1">
      <c r="A18" s="22" t="s">
        <v>50</v>
      </c>
      <c r="B18" s="22" t="s">
        <v>27</v>
      </c>
      <c r="C18" s="23"/>
      <c r="D18" s="24">
        <f>D5</f>
        <v>30000</v>
      </c>
      <c r="E18" s="24">
        <f>E5</f>
        <v>360000</v>
      </c>
      <c r="G18" s="16">
        <f>D18/$G$2</f>
        <v>1166.1807580174927</v>
      </c>
      <c r="H18" s="16">
        <f>E18/$G$2</f>
        <v>13994.169096209911</v>
      </c>
    </row>
    <row r="19" spans="1:8" ht="12.75" customHeight="1">
      <c r="A19" s="7"/>
      <c r="B19" s="7"/>
      <c r="C19" s="4"/>
      <c r="D19" s="5"/>
      <c r="E19" s="5"/>
      <c r="G19" s="6"/>
      <c r="H19" s="16"/>
    </row>
    <row r="20" spans="1:8" ht="12.75" customHeight="1">
      <c r="A20" s="7" t="s">
        <v>28</v>
      </c>
      <c r="B20" s="25" t="s">
        <v>29</v>
      </c>
      <c r="C20" s="26"/>
      <c r="D20" s="27"/>
      <c r="E20" s="27">
        <v>1569552</v>
      </c>
      <c r="G20" s="6"/>
      <c r="H20" s="17">
        <f>E20/$G$2</f>
        <v>61012.71137026239</v>
      </c>
    </row>
    <row r="21" spans="1:8" ht="12.75" customHeight="1">
      <c r="A21" s="7" t="s">
        <v>30</v>
      </c>
      <c r="B21" s="25" t="s">
        <v>31</v>
      </c>
      <c r="C21" s="26"/>
      <c r="D21" s="27"/>
      <c r="E21" s="27">
        <v>999999999</v>
      </c>
      <c r="F21" t="s">
        <v>51</v>
      </c>
      <c r="G21" s="6"/>
      <c r="H21" s="17">
        <f>E21</f>
        <v>999999999</v>
      </c>
    </row>
    <row r="22" spans="1:8" ht="12.75" customHeight="1">
      <c r="A22" s="7" t="s">
        <v>33</v>
      </c>
      <c r="B22" s="7" t="s">
        <v>34</v>
      </c>
      <c r="C22" s="4"/>
      <c r="D22" s="5"/>
      <c r="E22" s="27">
        <v>1569552</v>
      </c>
      <c r="G22" s="6"/>
      <c r="H22" s="17">
        <f>E22/$G$2</f>
        <v>61012.71137026239</v>
      </c>
    </row>
    <row r="23" spans="1:5" ht="12.75" customHeight="1">
      <c r="A23" s="25" t="s">
        <v>52</v>
      </c>
      <c r="B23" s="25" t="s">
        <v>53</v>
      </c>
      <c r="C23" s="4"/>
      <c r="D23" s="5"/>
      <c r="E23" s="5">
        <v>98100</v>
      </c>
    </row>
    <row r="24" spans="1:5" ht="12.75" customHeight="1">
      <c r="A24" s="25" t="s">
        <v>54</v>
      </c>
      <c r="B24" s="25" t="s">
        <v>55</v>
      </c>
      <c r="C24" s="4"/>
      <c r="D24" s="5"/>
      <c r="E24" s="5">
        <v>196200</v>
      </c>
    </row>
  </sheetData>
  <sheetProtection selectLockedCells="1" selectUnlockedCells="1"/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I18" sqref="I18"/>
    </sheetView>
  </sheetViews>
  <sheetFormatPr defaultColWidth="11.421875" defaultRowHeight="12.75" customHeight="1"/>
  <cols>
    <col min="1" max="1" width="30.57421875" style="0" customWidth="1"/>
    <col min="2" max="2" width="12.00390625" style="1" hidden="1" customWidth="1"/>
    <col min="3" max="3" width="12.00390625" style="2" hidden="1" customWidth="1"/>
    <col min="4" max="4" width="11.7109375" style="2" customWidth="1"/>
    <col min="5" max="5" width="4.28125" style="2" customWidth="1"/>
    <col min="6" max="6" width="30.57421875" style="0" customWidth="1"/>
    <col min="7" max="7" width="12.00390625" style="1" hidden="1" customWidth="1"/>
    <col min="8" max="8" width="12.00390625" style="2" hidden="1" customWidth="1"/>
    <col min="9" max="9" width="11.57421875" style="2" customWidth="1"/>
  </cols>
  <sheetData>
    <row r="1" spans="1:9" ht="16.5" customHeight="1">
      <c r="A1" s="3" t="s">
        <v>56</v>
      </c>
      <c r="B1" s="3"/>
      <c r="C1" s="3"/>
      <c r="D1" s="3"/>
      <c r="E1" s="14"/>
      <c r="F1" s="3" t="s">
        <v>57</v>
      </c>
      <c r="G1" s="3"/>
      <c r="H1" s="3"/>
      <c r="I1" s="3"/>
    </row>
    <row r="2" spans="1:9" ht="12.75" customHeight="1">
      <c r="A2" s="7"/>
      <c r="B2" s="4"/>
      <c r="C2" s="11" t="s">
        <v>4</v>
      </c>
      <c r="D2" s="11" t="s">
        <v>5</v>
      </c>
      <c r="E2" s="11"/>
      <c r="F2" s="7"/>
      <c r="G2" s="4"/>
      <c r="H2" s="11" t="s">
        <v>4</v>
      </c>
      <c r="I2" s="11" t="s">
        <v>5</v>
      </c>
    </row>
    <row r="3" spans="1:9" s="15" customFormat="1" ht="12.75" customHeight="1">
      <c r="A3" s="10" t="s">
        <v>8</v>
      </c>
      <c r="B3" s="13"/>
      <c r="C3" s="14">
        <v>20000</v>
      </c>
      <c r="D3" s="14">
        <v>360000</v>
      </c>
      <c r="E3" s="14"/>
      <c r="F3" s="10" t="s">
        <v>8</v>
      </c>
      <c r="G3" s="13"/>
      <c r="H3" s="14">
        <v>20000</v>
      </c>
      <c r="I3" s="14">
        <v>360000</v>
      </c>
    </row>
    <row r="4" spans="1:9" ht="12.75" customHeight="1">
      <c r="A4" s="7" t="s">
        <v>10</v>
      </c>
      <c r="B4" s="4">
        <v>0.15</v>
      </c>
      <c r="C4" s="5">
        <f aca="true" t="shared" si="0" ref="C4:C8">D4/12</f>
        <v>-6030</v>
      </c>
      <c r="D4" s="5">
        <f>-(D3+D12+D13)*B4</f>
        <v>-72360</v>
      </c>
      <c r="E4" s="5"/>
      <c r="F4" s="7" t="s">
        <v>38</v>
      </c>
      <c r="G4" s="4">
        <v>0.6000000000000001</v>
      </c>
      <c r="H4" s="5">
        <f>I4/12</f>
        <v>-18000.000000000004</v>
      </c>
      <c r="I4" s="5">
        <f>-I3*G4</f>
        <v>-216000.00000000003</v>
      </c>
    </row>
    <row r="5" spans="1:9" ht="12.75" customHeight="1">
      <c r="A5" s="7" t="s">
        <v>12</v>
      </c>
      <c r="B5" s="4">
        <v>0.07</v>
      </c>
      <c r="C5" s="5">
        <f t="shared" si="0"/>
        <v>0</v>
      </c>
      <c r="D5" s="5">
        <f>IF(D3&gt;D17,-(D3-D17)*B5,0)</f>
        <v>0</v>
      </c>
      <c r="E5" s="5"/>
      <c r="F5" s="10" t="s">
        <v>40</v>
      </c>
      <c r="G5" s="13"/>
      <c r="H5" s="14">
        <f>SUM(H3:H4)</f>
        <v>1999.9999999999964</v>
      </c>
      <c r="I5" s="14">
        <f>SUM(I3:I4)</f>
        <v>143999.99999999997</v>
      </c>
    </row>
    <row r="6" spans="1:9" ht="12.75" customHeight="1">
      <c r="A6" s="7" t="s">
        <v>14</v>
      </c>
      <c r="B6" s="4"/>
      <c r="C6" s="5">
        <f t="shared" si="0"/>
        <v>2070</v>
      </c>
      <c r="D6" s="5">
        <f>IF(-D4&gt;24840,24840,-D4)</f>
        <v>24840</v>
      </c>
      <c r="E6" s="5"/>
      <c r="F6" s="7" t="s">
        <v>42</v>
      </c>
      <c r="G6" s="26">
        <v>0.292</v>
      </c>
      <c r="H6" s="27">
        <f aca="true" t="shared" si="1" ref="H6:H10">I6/12</f>
        <v>-2387.1</v>
      </c>
      <c r="I6" s="27">
        <f>-IF(I5/2&gt;I15,I15*G6,IF(I5/2&lt;I18,I18*G6,I5/2*G6))</f>
        <v>-28645.199999999997</v>
      </c>
    </row>
    <row r="7" spans="1:9" ht="12.75" customHeight="1">
      <c r="A7" s="7" t="s">
        <v>16</v>
      </c>
      <c r="B7" s="4">
        <v>0.065</v>
      </c>
      <c r="C7" s="5">
        <f t="shared" si="0"/>
        <v>-1950</v>
      </c>
      <c r="D7" s="5">
        <f>-IF(D3&gt;D15,D15*B7,D3*B7)</f>
        <v>-23400</v>
      </c>
      <c r="E7" s="5"/>
      <c r="F7" s="7" t="s">
        <v>44</v>
      </c>
      <c r="G7" s="26">
        <v>0.135</v>
      </c>
      <c r="H7" s="27">
        <f t="shared" si="1"/>
        <v>-2207.25</v>
      </c>
      <c r="I7" s="27">
        <f>-IF(I5/2&gt;I16,I16*G7,IF(I5/2&lt;I19,I19*G7,I5/2*G7))</f>
        <v>-26487</v>
      </c>
    </row>
    <row r="8" spans="1:9" ht="12.75" customHeight="1">
      <c r="A8" s="7" t="s">
        <v>18</v>
      </c>
      <c r="B8" s="4">
        <v>0.045</v>
      </c>
      <c r="C8" s="5">
        <f t="shared" si="0"/>
        <v>-1350</v>
      </c>
      <c r="D8" s="5">
        <f>-IF(D3&gt;D16,D16*B8,D3*B8)</f>
        <v>-16200</v>
      </c>
      <c r="E8" s="5"/>
      <c r="F8" s="7" t="s">
        <v>46</v>
      </c>
      <c r="G8" s="4">
        <v>0.15</v>
      </c>
      <c r="H8" s="5">
        <f t="shared" si="1"/>
        <v>-1799.9999999999998</v>
      </c>
      <c r="I8" s="5">
        <f>-I5*G8</f>
        <v>-21599.999999999996</v>
      </c>
    </row>
    <row r="9" spans="1:9" ht="12.75" customHeight="1">
      <c r="A9" s="7"/>
      <c r="B9" s="4"/>
      <c r="C9" s="5"/>
      <c r="D9" s="5"/>
      <c r="E9" s="5"/>
      <c r="F9" s="7" t="s">
        <v>14</v>
      </c>
      <c r="G9" s="4"/>
      <c r="H9" s="5">
        <f t="shared" si="1"/>
        <v>1799.9999999999998</v>
      </c>
      <c r="I9" s="5">
        <f>IF(-I8&gt;24840,24840,-I8)</f>
        <v>21599.999999999996</v>
      </c>
    </row>
    <row r="10" spans="1:9" s="15" customFormat="1" ht="12.75" customHeight="1">
      <c r="A10" s="7"/>
      <c r="B10" s="4"/>
      <c r="C10" s="5"/>
      <c r="D10" s="5"/>
      <c r="E10" s="5"/>
      <c r="F10" s="7" t="s">
        <v>12</v>
      </c>
      <c r="G10" s="4">
        <v>0.07</v>
      </c>
      <c r="H10" s="5">
        <f t="shared" si="1"/>
        <v>0</v>
      </c>
      <c r="I10" s="5">
        <f>IF(I5&gt;I17,-(I5-I17)*G10,0)</f>
        <v>0</v>
      </c>
    </row>
    <row r="11" spans="1:9" ht="12.75" customHeight="1">
      <c r="A11" s="19" t="s">
        <v>20</v>
      </c>
      <c r="B11" s="20"/>
      <c r="C11" s="21">
        <f>SUM(C3:C10)</f>
        <v>12740</v>
      </c>
      <c r="D11" s="21">
        <f>SUM(D3:D10)</f>
        <v>272880</v>
      </c>
      <c r="E11" s="21"/>
      <c r="F11" s="19" t="s">
        <v>48</v>
      </c>
      <c r="G11" s="20"/>
      <c r="H11" s="21">
        <f>H3+SUM(H6:H10)</f>
        <v>15405.65</v>
      </c>
      <c r="I11" s="21">
        <f>I3+SUM(I6:I10)</f>
        <v>304867.8</v>
      </c>
    </row>
    <row r="12" spans="1:9" ht="12.75" customHeight="1">
      <c r="A12" s="7" t="s">
        <v>22</v>
      </c>
      <c r="B12" s="4">
        <v>0.25</v>
      </c>
      <c r="C12" s="5">
        <f aca="true" t="shared" si="2" ref="C12:C13">D12/12</f>
        <v>7500</v>
      </c>
      <c r="D12" s="5">
        <f>IF(D3&gt;D15,D15*B12,D3*B12)</f>
        <v>90000</v>
      </c>
      <c r="E12" s="5"/>
      <c r="F12" s="7"/>
      <c r="G12" s="4"/>
      <c r="H12" s="5"/>
      <c r="I12" s="5"/>
    </row>
    <row r="13" spans="1:9" s="15" customFormat="1" ht="12.75" customHeight="1">
      <c r="A13" s="7" t="s">
        <v>24</v>
      </c>
      <c r="B13" s="4">
        <v>0.09</v>
      </c>
      <c r="C13" s="5">
        <f t="shared" si="2"/>
        <v>2700</v>
      </c>
      <c r="D13" s="5">
        <f>IF(D3&gt;D16,D16*B13,D3*B13)</f>
        <v>32400</v>
      </c>
      <c r="E13" s="5"/>
      <c r="F13" s="7"/>
      <c r="G13" s="4"/>
      <c r="H13" s="5"/>
      <c r="I13" s="5"/>
    </row>
    <row r="14" spans="1:9" ht="12.75" customHeight="1">
      <c r="A14" s="22" t="s">
        <v>26</v>
      </c>
      <c r="B14" s="23"/>
      <c r="C14" s="24">
        <f>C3+C12+C13</f>
        <v>30200</v>
      </c>
      <c r="D14" s="24">
        <f>D3+D12+D13</f>
        <v>482400</v>
      </c>
      <c r="E14" s="24"/>
      <c r="F14" s="22" t="s">
        <v>50</v>
      </c>
      <c r="G14" s="23"/>
      <c r="H14" s="24">
        <f>H3</f>
        <v>20000</v>
      </c>
      <c r="I14" s="24">
        <f>I3</f>
        <v>360000</v>
      </c>
    </row>
    <row r="15" spans="1:9" ht="12.75" customHeight="1">
      <c r="A15" s="7" t="s">
        <v>28</v>
      </c>
      <c r="B15" s="26"/>
      <c r="C15" s="27"/>
      <c r="D15" s="27">
        <v>1569552</v>
      </c>
      <c r="E15" s="27"/>
      <c r="F15" s="7" t="s">
        <v>28</v>
      </c>
      <c r="G15" s="26"/>
      <c r="H15" s="27"/>
      <c r="I15" s="27">
        <v>1569552</v>
      </c>
    </row>
    <row r="16" spans="1:9" ht="12.75" customHeight="1">
      <c r="A16" s="7" t="s">
        <v>30</v>
      </c>
      <c r="B16" s="26"/>
      <c r="C16" s="27"/>
      <c r="D16" s="27">
        <v>999999999</v>
      </c>
      <c r="E16" s="27"/>
      <c r="F16" s="7" t="s">
        <v>30</v>
      </c>
      <c r="G16" s="26"/>
      <c r="H16" s="27"/>
      <c r="I16" s="27">
        <v>999999999</v>
      </c>
    </row>
    <row r="17" spans="1:9" ht="12.75" customHeight="1">
      <c r="A17" s="7" t="s">
        <v>33</v>
      </c>
      <c r="B17" s="4"/>
      <c r="C17" s="5"/>
      <c r="D17" s="27">
        <v>1569552</v>
      </c>
      <c r="E17" s="27"/>
      <c r="F17" s="7" t="s">
        <v>33</v>
      </c>
      <c r="G17" s="4"/>
      <c r="H17" s="5"/>
      <c r="I17" s="27">
        <v>1569552</v>
      </c>
    </row>
    <row r="18" spans="6:9" ht="12.75" customHeight="1">
      <c r="F18" s="25" t="s">
        <v>52</v>
      </c>
      <c r="I18" s="5">
        <v>98100</v>
      </c>
    </row>
    <row r="19" spans="6:9" ht="12.75" customHeight="1">
      <c r="F19" s="25" t="s">
        <v>58</v>
      </c>
      <c r="I19" s="5">
        <v>196200</v>
      </c>
    </row>
  </sheetData>
  <sheetProtection selectLockedCells="1" selectUnlockedCells="1"/>
  <mergeCells count="2">
    <mergeCell ref="A1:D1"/>
    <mergeCell ref="F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Nebuželská</dc:creator>
  <cp:keywords/>
  <dc:description/>
  <cp:lastModifiedBy>Miroslava Nebuželská</cp:lastModifiedBy>
  <dcterms:created xsi:type="dcterms:W3CDTF">2011-05-26T00:46:40Z</dcterms:created>
  <dcterms:modified xsi:type="dcterms:W3CDTF">2019-01-08T23:15:09Z</dcterms:modified>
  <cp:category/>
  <cp:version/>
  <cp:contentType/>
  <cp:contentStatus/>
  <cp:revision>45</cp:revision>
</cp:coreProperties>
</file>